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djan.damjanovic\Desktop\"/>
    </mc:Choice>
  </mc:AlternateContent>
  <bookViews>
    <workbookView xWindow="0" yWindow="0" windowWidth="28770" windowHeight="11700"/>
  </bookViews>
  <sheets>
    <sheet name="2019-sajt" sheetId="1" r:id="rId1"/>
  </sheets>
  <definedNames>
    <definedName name="_xlnm.Print_Area" localSheetId="0">'2019-sajt'!$A$1:$AS$30</definedName>
    <definedName name="_xlnm.Print_Titles" localSheetId="0">'2019-sajt'!$A:$A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8" i="1" l="1"/>
  <c r="AR28" i="1"/>
  <c r="AQ28" i="1"/>
  <c r="AP28" i="1"/>
  <c r="AO28" i="1"/>
  <c r="AN28" i="1"/>
  <c r="AK28" i="1"/>
  <c r="AJ28" i="1"/>
  <c r="AI28" i="1"/>
  <c r="AH28" i="1"/>
  <c r="AG28" i="1"/>
  <c r="AF28" i="1"/>
  <c r="AE28" i="1"/>
  <c r="AD28" i="1"/>
  <c r="AA28" i="1"/>
  <c r="Z28" i="1"/>
  <c r="Y28" i="1"/>
  <c r="X28" i="1"/>
  <c r="W28" i="1"/>
  <c r="V28" i="1"/>
  <c r="T28" i="1"/>
  <c r="R28" i="1"/>
  <c r="P28" i="1"/>
  <c r="N28" i="1"/>
  <c r="B28" i="1"/>
  <c r="C27" i="1"/>
  <c r="C26" i="1"/>
  <c r="C25" i="1"/>
  <c r="C24" i="1"/>
  <c r="C23" i="1"/>
  <c r="C22" i="1"/>
  <c r="C21" i="1"/>
  <c r="C20" i="1"/>
  <c r="C19" i="1"/>
  <c r="AB18" i="1"/>
  <c r="AB28" i="1" s="1"/>
  <c r="M18" i="1"/>
  <c r="L18" i="1"/>
  <c r="L28" i="1" s="1"/>
  <c r="H18" i="1"/>
  <c r="G18" i="1"/>
  <c r="F18" i="1"/>
  <c r="E18" i="1"/>
  <c r="C18" i="1" s="1"/>
  <c r="D18" i="1"/>
  <c r="C17" i="1"/>
  <c r="C16" i="1"/>
  <c r="C15" i="1"/>
  <c r="C14" i="1"/>
  <c r="C13" i="1"/>
  <c r="C12" i="1"/>
  <c r="C11" i="1"/>
  <c r="C10" i="1"/>
  <c r="C9" i="1"/>
  <c r="AC8" i="1"/>
  <c r="AC28" i="1" s="1"/>
  <c r="J8" i="1"/>
  <c r="I8" i="1"/>
  <c r="F8" i="1"/>
  <c r="E8" i="1"/>
  <c r="D8" i="1"/>
  <c r="C8" i="1"/>
  <c r="C7" i="1"/>
  <c r="AL6" i="1"/>
  <c r="AL28" i="1" s="1"/>
  <c r="N6" i="1"/>
  <c r="M6" i="1"/>
  <c r="L6" i="1"/>
  <c r="J6" i="1"/>
  <c r="J28" i="1" s="1"/>
  <c r="I6" i="1"/>
  <c r="H6" i="1"/>
  <c r="H28" i="1" s="1"/>
  <c r="G6" i="1"/>
  <c r="F6" i="1"/>
  <c r="F28" i="1" s="1"/>
  <c r="E6" i="1"/>
  <c r="D6" i="1"/>
  <c r="D28" i="1" s="1"/>
  <c r="C5" i="1"/>
  <c r="C4" i="1"/>
  <c r="C3" i="1"/>
  <c r="AM2" i="1"/>
  <c r="AM28" i="1" s="1"/>
  <c r="U2" i="1"/>
  <c r="U28" i="1" s="1"/>
  <c r="S2" i="1"/>
  <c r="S28" i="1" s="1"/>
  <c r="Q2" i="1"/>
  <c r="Q28" i="1" s="1"/>
  <c r="P2" i="1"/>
  <c r="O2" i="1"/>
  <c r="O28" i="1" s="1"/>
  <c r="N2" i="1"/>
  <c r="M2" i="1"/>
  <c r="M28" i="1" s="1"/>
  <c r="L2" i="1"/>
  <c r="K2" i="1"/>
  <c r="K28" i="1" s="1"/>
  <c r="J2" i="1"/>
  <c r="I2" i="1"/>
  <c r="I28" i="1" s="1"/>
  <c r="H2" i="1"/>
  <c r="G2" i="1"/>
  <c r="G28" i="1" s="1"/>
  <c r="F2" i="1"/>
  <c r="E2" i="1"/>
  <c r="E28" i="1" s="1"/>
  <c r="D2" i="1"/>
  <c r="C2" i="1"/>
  <c r="C28" i="1" l="1"/>
  <c r="C6" i="1"/>
</calcChain>
</file>

<file path=xl/comments1.xml><?xml version="1.0" encoding="utf-8"?>
<comments xmlns="http://schemas.openxmlformats.org/spreadsheetml/2006/main">
  <authors>
    <author>Milosava Pedovic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>Milosava Pedovic:</t>
        </r>
        <r>
          <rPr>
            <sz val="9"/>
            <color indexed="81"/>
            <rFont val="Tahoma"/>
            <family val="2"/>
          </rPr>
          <t xml:space="preserve">
NSD,PZP,DNP,RP,DSS,PZPJEVLJA,SRS,JKP,PUPI, I GRUPA BIRAČA "OTPOR BEZNADJU"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Milosava Pedovic:</t>
        </r>
        <r>
          <rPr>
            <sz val="9"/>
            <color indexed="81"/>
            <rFont val="Tahoma"/>
            <family val="2"/>
          </rPr>
          <t xml:space="preserve">
liberalna partija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Milosava Pedovic:</t>
        </r>
        <r>
          <rPr>
            <sz val="9"/>
            <color indexed="81"/>
            <rFont val="Tahoma"/>
            <family val="2"/>
          </rPr>
          <t xml:space="preserve">
Udruženje građana Izbor
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Milosava Pedovic:</t>
        </r>
        <r>
          <rPr>
            <sz val="9"/>
            <color indexed="81"/>
            <rFont val="Tahoma"/>
            <family val="2"/>
          </rPr>
          <t xml:space="preserve">
jugoslovenska komunistička partija CG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</rPr>
          <t>Milosava Pedovic:</t>
        </r>
        <r>
          <rPr>
            <sz val="9"/>
            <color indexed="81"/>
            <rFont val="Tahoma"/>
            <family val="2"/>
          </rPr>
          <t xml:space="preserve">
DEMOKRATSKA PARTIJA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Milosava Pedovic:</t>
        </r>
        <r>
          <rPr>
            <sz val="9"/>
            <color indexed="81"/>
            <rFont val="Tahoma"/>
            <family val="2"/>
          </rPr>
          <t xml:space="preserve">
albanska alijansa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Milosava Pedovic:</t>
        </r>
        <r>
          <rPr>
            <sz val="9"/>
            <color indexed="81"/>
            <rFont val="Tahoma"/>
            <family val="2"/>
          </rPr>
          <t xml:space="preserve">
iber hoti</t>
        </r>
      </text>
    </comment>
  </commentList>
</comments>
</file>

<file path=xl/sharedStrings.xml><?xml version="1.0" encoding="utf-8"?>
<sst xmlns="http://schemas.openxmlformats.org/spreadsheetml/2006/main" count="73" uniqueCount="73">
  <si>
    <t>Broj odbornika</t>
  </si>
  <si>
    <t>Broj
 posl./ odb.</t>
  </si>
  <si>
    <t>Budžetska sredstva za 2019.</t>
  </si>
  <si>
    <t>DPS</t>
  </si>
  <si>
    <t>DEMOKRATE</t>
  </si>
  <si>
    <t>SD</t>
  </si>
  <si>
    <t>SNP</t>
  </si>
  <si>
    <t>BS</t>
  </si>
  <si>
    <t>SDP</t>
  </si>
  <si>
    <t>URA</t>
  </si>
  <si>
    <t>DF</t>
  </si>
  <si>
    <t>NSD</t>
  </si>
  <si>
    <t>DNP</t>
  </si>
  <si>
    <t>PZP</t>
  </si>
  <si>
    <t>Albans. Alterna.</t>
  </si>
  <si>
    <t>Forca</t>
  </si>
  <si>
    <t>DUA</t>
  </si>
  <si>
    <t>Partija
za Gusinje</t>
  </si>
  <si>
    <t>DEMOS</t>
  </si>
  <si>
    <t>BIRAM BAR -CAKAN</t>
  </si>
  <si>
    <t>HGI</t>
  </si>
  <si>
    <t>Dem.
savez CG</t>
  </si>
  <si>
    <t>DSS</t>
  </si>
  <si>
    <t>Dem.
savez Albanaca</t>
  </si>
  <si>
    <t>Novska lista</t>
  </si>
  <si>
    <t>GG"Šule I Mikan"</t>
  </si>
  <si>
    <t>CRNOGORSKA (CDU)</t>
  </si>
  <si>
    <t>POKRET ZA PLJEVLJA</t>
  </si>
  <si>
    <t>Stara garda LSCG</t>
  </si>
  <si>
    <t>PRAVA</t>
  </si>
  <si>
    <t>LP</t>
  </si>
  <si>
    <t xml:space="preserve">Tivatska akcija </t>
  </si>
  <si>
    <t>Bokeški forum</t>
  </si>
  <si>
    <t>Arsenal za Tivat</t>
  </si>
  <si>
    <t>IZBOR</t>
  </si>
  <si>
    <t>GL Mišo Škobalj HN</t>
  </si>
  <si>
    <t>KOAL"BUDVA MORA"-sdp-ura-lp</t>
  </si>
  <si>
    <t>UJEDINJENA CG</t>
  </si>
  <si>
    <t>Radnič. parti.</t>
  </si>
  <si>
    <t>JKPCG</t>
  </si>
  <si>
    <t>GB"BIRAM PLAV"</t>
  </si>
  <si>
    <t>SPP</t>
  </si>
  <si>
    <t>Srpska stranka</t>
  </si>
  <si>
    <t>GP"Perspektiva " UL</t>
  </si>
  <si>
    <t>DP UL</t>
  </si>
  <si>
    <t>Parlament</t>
  </si>
  <si>
    <t>Andrijevica</t>
  </si>
  <si>
    <t>Bar</t>
  </si>
  <si>
    <t>Berane</t>
  </si>
  <si>
    <t>Bijelo Polje</t>
  </si>
  <si>
    <t>Budva</t>
  </si>
  <si>
    <r>
      <t xml:space="preserve">Cetinje </t>
    </r>
    <r>
      <rPr>
        <sz val="12"/>
        <rFont val="Arial"/>
        <family val="2"/>
      </rPr>
      <t>*</t>
    </r>
  </si>
  <si>
    <t>Danilovgrad</t>
  </si>
  <si>
    <t>Gusinje</t>
  </si>
  <si>
    <t>Herceg Novi</t>
  </si>
  <si>
    <r>
      <t>Kolašin</t>
    </r>
    <r>
      <rPr>
        <sz val="12"/>
        <rFont val="Arial"/>
        <family val="2"/>
      </rPr>
      <t xml:space="preserve"> *</t>
    </r>
  </si>
  <si>
    <r>
      <t xml:space="preserve">Kotor </t>
    </r>
    <r>
      <rPr>
        <sz val="12"/>
        <rFont val="Arial"/>
        <family val="2"/>
      </rPr>
      <t>*</t>
    </r>
  </si>
  <si>
    <t>Mojkovac</t>
  </si>
  <si>
    <t>Nikšić</t>
  </si>
  <si>
    <t>Petnjica</t>
  </si>
  <si>
    <r>
      <t>Plav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*</t>
    </r>
  </si>
  <si>
    <t>Pljevlja</t>
  </si>
  <si>
    <t>Plužine</t>
  </si>
  <si>
    <t>Podgorica</t>
  </si>
  <si>
    <t>Golubovci</t>
  </si>
  <si>
    <t>Tuzi</t>
  </si>
  <si>
    <t>Rožaje</t>
  </si>
  <si>
    <t>Šavnik</t>
  </si>
  <si>
    <t>Tivat</t>
  </si>
  <si>
    <t>Ulcinj</t>
  </si>
  <si>
    <t>Žabljak</t>
  </si>
  <si>
    <t>UKUPNO:</t>
  </si>
  <si>
    <t>* Odluka o visini budžetskih sredstava za finansiranje redovnog rada političkih subjekata za period januar-mart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</si>
</sst>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quotePrefix="1" applyNumberForma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1" quotePrefix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1" quotePrefix="1" applyNumberFormat="1" applyFont="1" applyFill="1" applyBorder="1" applyAlignment="1">
      <alignment horizontal="left" vertical="center"/>
    </xf>
    <xf numFmtId="4" fontId="7" fillId="3" borderId="1" xfId="2" applyNumberFormat="1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7" fillId="3" borderId="2" xfId="2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1"/>
  <sheetViews>
    <sheetView tabSelected="1" topLeftCell="A10" zoomScaleNormal="100" workbookViewId="0">
      <pane xSplit="1" topLeftCell="B1" activePane="topRight" state="frozen"/>
      <selection pane="topRight" activeCell="C53" sqref="C53"/>
    </sheetView>
  </sheetViews>
  <sheetFormatPr defaultRowHeight="15" x14ac:dyDescent="0.25"/>
  <cols>
    <col min="1" max="1" width="16.7109375" style="37" customWidth="1"/>
    <col min="2" max="2" width="9.42578125" style="42" customWidth="1"/>
    <col min="3" max="3" width="12.85546875" style="41" customWidth="1"/>
    <col min="4" max="4" width="13.28515625" style="41" customWidth="1"/>
    <col min="5" max="5" width="12.28515625" style="41" customWidth="1"/>
    <col min="6" max="6" width="11.5703125" style="41" customWidth="1"/>
    <col min="7" max="7" width="11.7109375" style="41" customWidth="1"/>
    <col min="8" max="9" width="11.140625" style="41" customWidth="1"/>
    <col min="10" max="10" width="10.5703125" style="41" customWidth="1"/>
    <col min="11" max="11" width="10.28515625" style="41" customWidth="1"/>
    <col min="12" max="12" width="11.140625" style="41" customWidth="1"/>
    <col min="13" max="13" width="11.5703125" style="41" customWidth="1"/>
    <col min="14" max="14" width="10.85546875" style="41" customWidth="1"/>
    <col min="15" max="16" width="12" style="40" customWidth="1"/>
    <col min="17" max="17" width="11.7109375" style="40" customWidth="1"/>
    <col min="18" max="18" width="10.28515625" style="40" customWidth="1"/>
    <col min="19" max="19" width="11.28515625" style="41" customWidth="1"/>
    <col min="20" max="20" width="11" style="41" customWidth="1"/>
    <col min="21" max="21" width="12.28515625" style="41" customWidth="1"/>
    <col min="22" max="22" width="9.85546875" style="40" customWidth="1"/>
    <col min="23" max="23" width="9.5703125" style="41" customWidth="1"/>
    <col min="24" max="24" width="10.85546875" style="40" customWidth="1"/>
    <col min="25" max="25" width="9.140625" style="41" bestFit="1" customWidth="1"/>
    <col min="26" max="26" width="8.5703125" style="41" customWidth="1"/>
    <col min="27" max="27" width="9.140625" style="41" bestFit="1" customWidth="1"/>
    <col min="28" max="28" width="8.7109375" style="41" customWidth="1"/>
    <col min="29" max="29" width="7.85546875" style="41" customWidth="1"/>
    <col min="30" max="31" width="8.140625" style="41" bestFit="1" customWidth="1"/>
    <col min="32" max="32" width="8.85546875" style="41" customWidth="1"/>
    <col min="33" max="33" width="9.140625" style="41" customWidth="1"/>
    <col min="34" max="34" width="9.42578125" style="41" customWidth="1"/>
    <col min="35" max="35" width="8.85546875" style="41" customWidth="1"/>
    <col min="36" max="36" width="9.28515625" style="41" customWidth="1"/>
    <col min="37" max="37" width="10.28515625" style="41" customWidth="1"/>
    <col min="38" max="38" width="8.42578125" style="41" customWidth="1"/>
    <col min="39" max="39" width="9.140625" style="41" bestFit="1" customWidth="1"/>
    <col min="40" max="40" width="8.140625" style="41" bestFit="1" customWidth="1"/>
    <col min="41" max="41" width="8.5703125" style="41" customWidth="1"/>
    <col min="42" max="42" width="7.5703125" style="41" customWidth="1"/>
    <col min="43" max="43" width="8.140625" style="41" bestFit="1" customWidth="1"/>
    <col min="44" max="44" width="8.85546875" style="41" customWidth="1"/>
    <col min="45" max="45" width="9.140625" style="42" bestFit="1" customWidth="1"/>
  </cols>
  <sheetData>
    <row r="1" spans="1:45" s="8" customFormat="1" ht="5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2" t="s">
        <v>7</v>
      </c>
      <c r="I1" s="5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4" t="s">
        <v>18</v>
      </c>
      <c r="T1" s="4" t="s">
        <v>19</v>
      </c>
      <c r="U1" s="3" t="s">
        <v>20</v>
      </c>
      <c r="V1" s="2" t="s">
        <v>21</v>
      </c>
      <c r="W1" s="2" t="s">
        <v>22</v>
      </c>
      <c r="X1" s="6" t="s">
        <v>23</v>
      </c>
      <c r="Y1" s="2" t="s">
        <v>24</v>
      </c>
      <c r="Z1" s="2" t="s">
        <v>25</v>
      </c>
      <c r="AA1" s="4" t="s">
        <v>26</v>
      </c>
      <c r="AB1" s="7" t="s">
        <v>27</v>
      </c>
      <c r="AC1" s="2" t="s">
        <v>28</v>
      </c>
      <c r="AD1" s="4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4" t="s">
        <v>36</v>
      </c>
      <c r="AL1" s="4" t="s">
        <v>37</v>
      </c>
      <c r="AM1" s="4" t="s">
        <v>38</v>
      </c>
      <c r="AN1" s="2" t="s">
        <v>39</v>
      </c>
      <c r="AO1" s="7" t="s">
        <v>40</v>
      </c>
      <c r="AP1" s="2" t="s">
        <v>41</v>
      </c>
      <c r="AQ1" s="4" t="s">
        <v>42</v>
      </c>
      <c r="AR1" s="4" t="s">
        <v>43</v>
      </c>
      <c r="AS1" s="1" t="s">
        <v>44</v>
      </c>
    </row>
    <row r="2" spans="1:45" s="15" customFormat="1" ht="28.5" customHeight="1" x14ac:dyDescent="0.25">
      <c r="A2" s="9" t="s">
        <v>45</v>
      </c>
      <c r="B2" s="10">
        <v>81</v>
      </c>
      <c r="C2" s="11">
        <f t="shared" ref="C2:C25" si="0">SUM(D2:AQ2)</f>
        <v>4553687.1599999992</v>
      </c>
      <c r="D2" s="12">
        <f>12*143356.82</f>
        <v>1720281.84</v>
      </c>
      <c r="E2" s="12">
        <f>12*38415.88</f>
        <v>460990.55999999994</v>
      </c>
      <c r="F2" s="12">
        <f>12*15928.54</f>
        <v>191142.48</v>
      </c>
      <c r="G2" s="12">
        <f>12*14054.59</f>
        <v>168655.08000000002</v>
      </c>
      <c r="H2" s="12">
        <f>12*15928.54</f>
        <v>191142.48</v>
      </c>
      <c r="I2" s="12">
        <f>12*23424.32</f>
        <v>281091.83999999997</v>
      </c>
      <c r="J2" s="13">
        <f>12*10306.7</f>
        <v>123680.40000000001</v>
      </c>
      <c r="K2" s="12">
        <f>12*11508.5</f>
        <v>138102</v>
      </c>
      <c r="L2" s="12">
        <f>12*28311.74</f>
        <v>339740.88</v>
      </c>
      <c r="M2" s="12">
        <f>12*14155.87</f>
        <v>169870.44</v>
      </c>
      <c r="N2" s="12">
        <f>12*17698.92</f>
        <v>212387.03999999998</v>
      </c>
      <c r="O2" s="12">
        <f>12*2436.13</f>
        <v>29233.56</v>
      </c>
      <c r="P2" s="12">
        <f>12*5359.48</f>
        <v>64313.759999999995</v>
      </c>
      <c r="Q2" s="12">
        <f>12*4385.03</f>
        <v>52620.36</v>
      </c>
      <c r="R2" s="12"/>
      <c r="S2" s="12">
        <f>12*17802.48</f>
        <v>213629.76</v>
      </c>
      <c r="T2" s="12"/>
      <c r="U2" s="12">
        <f>12*12180.64</f>
        <v>146167.67999999999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>
        <f>12*4219.75</f>
        <v>50637</v>
      </c>
      <c r="AN2" s="12"/>
      <c r="AO2" s="12"/>
      <c r="AP2" s="12"/>
      <c r="AQ2" s="12"/>
      <c r="AR2" s="12"/>
      <c r="AS2" s="14"/>
    </row>
    <row r="3" spans="1:45" s="15" customFormat="1" ht="28.5" customHeight="1" x14ac:dyDescent="0.25">
      <c r="A3" s="16" t="s">
        <v>46</v>
      </c>
      <c r="B3" s="17">
        <v>31</v>
      </c>
      <c r="C3" s="18">
        <f t="shared" si="0"/>
        <v>18790.099999999999</v>
      </c>
      <c r="D3" s="19">
        <v>10638.1</v>
      </c>
      <c r="E3" s="19"/>
      <c r="F3" s="19">
        <v>1423.5</v>
      </c>
      <c r="G3" s="19">
        <v>3364.2</v>
      </c>
      <c r="H3" s="19"/>
      <c r="I3" s="19"/>
      <c r="J3" s="19"/>
      <c r="K3" s="19"/>
      <c r="L3" s="19">
        <v>3364.3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0"/>
    </row>
    <row r="4" spans="1:45" s="15" customFormat="1" ht="28.5" customHeight="1" x14ac:dyDescent="0.25">
      <c r="A4" s="21" t="s">
        <v>47</v>
      </c>
      <c r="B4" s="10">
        <v>37</v>
      </c>
      <c r="C4" s="11">
        <f t="shared" si="0"/>
        <v>150480</v>
      </c>
      <c r="D4" s="22">
        <v>51823.199999999997</v>
      </c>
      <c r="E4" s="12">
        <v>12769.2</v>
      </c>
      <c r="F4" s="12">
        <v>25782</v>
      </c>
      <c r="G4" s="12">
        <v>6262.8</v>
      </c>
      <c r="H4" s="12">
        <v>6262.8</v>
      </c>
      <c r="I4" s="12">
        <v>9516</v>
      </c>
      <c r="J4" s="12">
        <v>6262.8</v>
      </c>
      <c r="K4" s="12"/>
      <c r="L4" s="12">
        <v>6262.8</v>
      </c>
      <c r="M4" s="12"/>
      <c r="N4" s="12"/>
      <c r="O4" s="12"/>
      <c r="P4" s="12"/>
      <c r="Q4" s="12"/>
      <c r="R4" s="12"/>
      <c r="S4" s="12"/>
      <c r="T4" s="12">
        <v>19275.599999999999</v>
      </c>
      <c r="U4" s="12"/>
      <c r="V4" s="12"/>
      <c r="W4" s="12"/>
      <c r="X4" s="12"/>
      <c r="Y4" s="12"/>
      <c r="Z4" s="12"/>
      <c r="AA4" s="12"/>
      <c r="AB4" s="12"/>
      <c r="AC4" s="12"/>
      <c r="AD4" s="12">
        <v>6262.8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4"/>
    </row>
    <row r="5" spans="1:45" s="15" customFormat="1" ht="28.5" customHeight="1" x14ac:dyDescent="0.25">
      <c r="A5" s="16" t="s">
        <v>48</v>
      </c>
      <c r="B5" s="17">
        <v>35</v>
      </c>
      <c r="C5" s="18">
        <f t="shared" si="0"/>
        <v>68198.39</v>
      </c>
      <c r="D5" s="23">
        <v>24904.84</v>
      </c>
      <c r="E5" s="19">
        <v>7746.12</v>
      </c>
      <c r="F5" s="19">
        <v>3075.9</v>
      </c>
      <c r="G5" s="19">
        <v>10866.88</v>
      </c>
      <c r="H5" s="19">
        <v>3075.9</v>
      </c>
      <c r="I5" s="19"/>
      <c r="J5" s="19"/>
      <c r="K5" s="19"/>
      <c r="L5" s="19">
        <v>9301.0499999999993</v>
      </c>
      <c r="M5" s="19">
        <v>3075.9</v>
      </c>
      <c r="N5" s="19">
        <v>3075.9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>
        <v>3075.9</v>
      </c>
      <c r="AR5" s="19"/>
      <c r="AS5" s="20"/>
    </row>
    <row r="6" spans="1:45" s="15" customFormat="1" ht="28.5" customHeight="1" x14ac:dyDescent="0.25">
      <c r="A6" s="21" t="s">
        <v>49</v>
      </c>
      <c r="B6" s="10">
        <v>38</v>
      </c>
      <c r="C6" s="11">
        <f t="shared" si="0"/>
        <v>120000.00000000003</v>
      </c>
      <c r="D6" s="22">
        <f>12*4602.89</f>
        <v>55234.680000000008</v>
      </c>
      <c r="E6" s="12">
        <f t="shared" ref="E6:J6" si="1">12*602.87</f>
        <v>7234.4400000000005</v>
      </c>
      <c r="F6" s="12">
        <f t="shared" si="1"/>
        <v>7234.4400000000005</v>
      </c>
      <c r="G6" s="12">
        <f t="shared" si="1"/>
        <v>7234.4400000000005</v>
      </c>
      <c r="H6" s="12">
        <f t="shared" si="1"/>
        <v>7234.4400000000005</v>
      </c>
      <c r="I6" s="12">
        <f t="shared" si="1"/>
        <v>7234.4400000000005</v>
      </c>
      <c r="J6" s="12">
        <f t="shared" si="1"/>
        <v>7234.4400000000005</v>
      </c>
      <c r="K6" s="12"/>
      <c r="L6" s="12">
        <f>12*602.87</f>
        <v>7234.4400000000005</v>
      </c>
      <c r="M6" s="12">
        <f>12*392.34</f>
        <v>4708.08</v>
      </c>
      <c r="N6" s="12">
        <f>12*392.34</f>
        <v>4708.08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>
        <f>12*392.34</f>
        <v>4708.08</v>
      </c>
      <c r="AM6" s="12"/>
      <c r="AN6" s="12"/>
      <c r="AO6" s="12"/>
      <c r="AP6" s="12"/>
      <c r="AQ6" s="12"/>
      <c r="AR6" s="12"/>
      <c r="AS6" s="14"/>
    </row>
    <row r="7" spans="1:45" s="15" customFormat="1" ht="28.5" customHeight="1" x14ac:dyDescent="0.25">
      <c r="A7" s="16" t="s">
        <v>50</v>
      </c>
      <c r="B7" s="17">
        <v>33</v>
      </c>
      <c r="C7" s="18">
        <f t="shared" si="0"/>
        <v>263208</v>
      </c>
      <c r="D7" s="23">
        <v>84089.83</v>
      </c>
      <c r="E7" s="19">
        <v>52185.83</v>
      </c>
      <c r="F7" s="19">
        <v>13901.03</v>
      </c>
      <c r="G7" s="19">
        <v>10140.91</v>
      </c>
      <c r="H7" s="19"/>
      <c r="I7" s="19"/>
      <c r="J7" s="19"/>
      <c r="K7" s="19">
        <v>52185.83</v>
      </c>
      <c r="L7" s="19"/>
      <c r="M7" s="19"/>
      <c r="N7" s="19"/>
      <c r="O7" s="19"/>
      <c r="P7" s="19"/>
      <c r="Q7" s="19"/>
      <c r="R7" s="19"/>
      <c r="S7" s="19">
        <v>10140.91</v>
      </c>
      <c r="T7" s="19"/>
      <c r="U7" s="19"/>
      <c r="V7" s="19"/>
      <c r="W7" s="19"/>
      <c r="X7" s="19"/>
      <c r="Y7" s="19"/>
      <c r="Z7" s="19"/>
      <c r="AA7" s="19">
        <v>26662.63</v>
      </c>
      <c r="AB7" s="19"/>
      <c r="AC7" s="19"/>
      <c r="AD7" s="19"/>
      <c r="AE7" s="19"/>
      <c r="AF7" s="19"/>
      <c r="AG7" s="19"/>
      <c r="AH7" s="19"/>
      <c r="AI7" s="19"/>
      <c r="AJ7" s="19"/>
      <c r="AK7" s="19">
        <v>13901.03</v>
      </c>
      <c r="AL7" s="19"/>
      <c r="AM7" s="19"/>
      <c r="AN7" s="19"/>
      <c r="AO7" s="19"/>
      <c r="AP7" s="19"/>
      <c r="AQ7" s="19"/>
      <c r="AR7" s="19"/>
      <c r="AS7" s="20"/>
    </row>
    <row r="8" spans="1:45" s="15" customFormat="1" ht="28.5" customHeight="1" x14ac:dyDescent="0.25">
      <c r="A8" s="21" t="s">
        <v>51</v>
      </c>
      <c r="B8" s="10">
        <v>33</v>
      </c>
      <c r="C8" s="11">
        <f t="shared" si="0"/>
        <v>5146.05</v>
      </c>
      <c r="D8" s="12">
        <f>3*722.52</f>
        <v>2167.56</v>
      </c>
      <c r="E8" s="12">
        <f>3*265.1</f>
        <v>795.30000000000007</v>
      </c>
      <c r="F8" s="12">
        <f>3*140.35</f>
        <v>421.04999999999995</v>
      </c>
      <c r="G8" s="12"/>
      <c r="H8" s="12"/>
      <c r="I8" s="12">
        <f>3*181.93</f>
        <v>545.79</v>
      </c>
      <c r="J8" s="12">
        <f>3*265.1</f>
        <v>795.30000000000007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>
        <f>3*140.35</f>
        <v>421.04999999999995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4"/>
    </row>
    <row r="9" spans="1:45" s="15" customFormat="1" ht="28.5" customHeight="1" x14ac:dyDescent="0.25">
      <c r="A9" s="16" t="s">
        <v>52</v>
      </c>
      <c r="B9" s="17">
        <v>33</v>
      </c>
      <c r="C9" s="18">
        <f t="shared" si="0"/>
        <v>49271.999999999985</v>
      </c>
      <c r="D9" s="19">
        <v>22485.84</v>
      </c>
      <c r="E9" s="19">
        <v>6957.84</v>
      </c>
      <c r="F9" s="19">
        <v>4568.88</v>
      </c>
      <c r="G9" s="19">
        <v>2179.92</v>
      </c>
      <c r="H9" s="19"/>
      <c r="I9" s="19"/>
      <c r="J9" s="19">
        <v>2179.92</v>
      </c>
      <c r="K9" s="19"/>
      <c r="L9" s="19">
        <v>2179.92</v>
      </c>
      <c r="M9" s="19">
        <v>2179.92</v>
      </c>
      <c r="N9" s="19">
        <v>2179.92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>
        <v>2179.92</v>
      </c>
      <c r="AE9" s="19">
        <v>2179.92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</row>
    <row r="10" spans="1:45" s="15" customFormat="1" ht="28.5" customHeight="1" x14ac:dyDescent="0.25">
      <c r="A10" s="24" t="s">
        <v>53</v>
      </c>
      <c r="B10" s="10">
        <v>30</v>
      </c>
      <c r="C10" s="11">
        <f t="shared" si="0"/>
        <v>12500.01</v>
      </c>
      <c r="D10" s="12">
        <v>3750</v>
      </c>
      <c r="E10" s="12"/>
      <c r="F10" s="12">
        <v>1666.67</v>
      </c>
      <c r="G10" s="12">
        <v>416.67</v>
      </c>
      <c r="H10" s="12">
        <v>416.67</v>
      </c>
      <c r="I10" s="12">
        <v>833.33</v>
      </c>
      <c r="J10" s="12"/>
      <c r="K10" s="12"/>
      <c r="L10" s="12"/>
      <c r="M10" s="12"/>
      <c r="N10" s="12"/>
      <c r="O10" s="12">
        <v>416.67</v>
      </c>
      <c r="P10" s="12"/>
      <c r="Q10" s="12">
        <v>833.33</v>
      </c>
      <c r="R10" s="12">
        <v>2500</v>
      </c>
      <c r="S10" s="12"/>
      <c r="T10" s="12"/>
      <c r="U10" s="12"/>
      <c r="V10" s="12">
        <v>1666.67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4"/>
    </row>
    <row r="11" spans="1:45" s="15" customFormat="1" ht="28.5" customHeight="1" x14ac:dyDescent="0.25">
      <c r="A11" s="16" t="s">
        <v>54</v>
      </c>
      <c r="B11" s="17">
        <v>34</v>
      </c>
      <c r="C11" s="18">
        <f t="shared" si="0"/>
        <v>128000</v>
      </c>
      <c r="D11" s="19">
        <v>38986</v>
      </c>
      <c r="E11" s="19">
        <v>29950</v>
      </c>
      <c r="F11" s="19">
        <v>5856</v>
      </c>
      <c r="G11" s="19">
        <v>8868</v>
      </c>
      <c r="H11" s="19"/>
      <c r="I11" s="19">
        <v>3904</v>
      </c>
      <c r="J11" s="19">
        <v>1952</v>
      </c>
      <c r="K11" s="19"/>
      <c r="L11" s="19">
        <v>7446</v>
      </c>
      <c r="M11" s="19">
        <v>3723</v>
      </c>
      <c r="N11" s="19">
        <v>3723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v>11880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>
        <v>5856</v>
      </c>
      <c r="AJ11" s="19">
        <v>5856</v>
      </c>
      <c r="AK11" s="19"/>
      <c r="AL11" s="19"/>
      <c r="AM11" s="19"/>
      <c r="AN11" s="19"/>
      <c r="AO11" s="19"/>
      <c r="AP11" s="19"/>
      <c r="AQ11" s="19"/>
      <c r="AR11" s="19"/>
      <c r="AS11" s="20"/>
    </row>
    <row r="12" spans="1:45" s="15" customFormat="1" ht="28.5" customHeight="1" x14ac:dyDescent="0.25">
      <c r="A12" s="21" t="s">
        <v>55</v>
      </c>
      <c r="B12" s="10">
        <v>31</v>
      </c>
      <c r="C12" s="11">
        <f t="shared" si="0"/>
        <v>7831.5500000000011</v>
      </c>
      <c r="D12" s="22">
        <v>2801.4</v>
      </c>
      <c r="E12" s="12">
        <v>1386.66</v>
      </c>
      <c r="F12" s="12">
        <v>578.24</v>
      </c>
      <c r="G12" s="12">
        <v>376.14</v>
      </c>
      <c r="H12" s="12"/>
      <c r="I12" s="12">
        <v>578.24</v>
      </c>
      <c r="J12" s="12"/>
      <c r="K12" s="12"/>
      <c r="L12" s="12">
        <v>376.14</v>
      </c>
      <c r="M12" s="12">
        <v>578.24</v>
      </c>
      <c r="N12" s="12">
        <v>376.14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780.35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4"/>
    </row>
    <row r="13" spans="1:45" s="15" customFormat="1" ht="28.5" customHeight="1" x14ac:dyDescent="0.25">
      <c r="A13" s="16" t="s">
        <v>56</v>
      </c>
      <c r="B13" s="17">
        <v>33</v>
      </c>
      <c r="C13" s="18">
        <f t="shared" si="0"/>
        <v>32557</v>
      </c>
      <c r="D13" s="19">
        <v>10013.51</v>
      </c>
      <c r="E13" s="19">
        <v>4488.7700000000004</v>
      </c>
      <c r="F13" s="19">
        <v>2121.1799999999998</v>
      </c>
      <c r="G13" s="19">
        <v>2910.45</v>
      </c>
      <c r="H13" s="19"/>
      <c r="I13" s="19">
        <v>2910.45</v>
      </c>
      <c r="J13" s="19">
        <v>1331.91</v>
      </c>
      <c r="K13" s="19"/>
      <c r="L13" s="19">
        <v>2121.1799999999998</v>
      </c>
      <c r="M13" s="19">
        <v>1331.91</v>
      </c>
      <c r="N13" s="19">
        <v>1331.91</v>
      </c>
      <c r="O13" s="19"/>
      <c r="P13" s="19"/>
      <c r="Q13" s="19"/>
      <c r="R13" s="19"/>
      <c r="S13" s="19"/>
      <c r="T13" s="19"/>
      <c r="U13" s="19">
        <v>1331.91</v>
      </c>
      <c r="V13" s="19"/>
      <c r="W13" s="19">
        <v>1331.91</v>
      </c>
      <c r="X13" s="19"/>
      <c r="Y13" s="19"/>
      <c r="Z13" s="19"/>
      <c r="AA13" s="19"/>
      <c r="AB13" s="19"/>
      <c r="AC13" s="19"/>
      <c r="AD13" s="19"/>
      <c r="AE13" s="19">
        <v>1331.91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</row>
    <row r="14" spans="1:45" s="15" customFormat="1" ht="28.5" customHeight="1" x14ac:dyDescent="0.25">
      <c r="A14" s="21" t="s">
        <v>57</v>
      </c>
      <c r="B14" s="10">
        <v>31</v>
      </c>
      <c r="C14" s="11">
        <f t="shared" si="0"/>
        <v>28564.309999999998</v>
      </c>
      <c r="D14" s="12">
        <v>14220.66</v>
      </c>
      <c r="E14" s="12">
        <v>4637.8500000000004</v>
      </c>
      <c r="F14" s="12">
        <v>1689.3</v>
      </c>
      <c r="G14" s="12">
        <v>2426.4499999999998</v>
      </c>
      <c r="H14" s="12"/>
      <c r="I14" s="12"/>
      <c r="J14" s="12">
        <v>1689.3</v>
      </c>
      <c r="K14" s="12"/>
      <c r="L14" s="12">
        <v>975.18</v>
      </c>
      <c r="M14" s="12">
        <v>975.19</v>
      </c>
      <c r="N14" s="12">
        <v>975.19</v>
      </c>
      <c r="O14" s="12"/>
      <c r="P14" s="12"/>
      <c r="Q14" s="12"/>
      <c r="R14" s="12"/>
      <c r="S14" s="12"/>
      <c r="T14" s="12"/>
      <c r="U14" s="12"/>
      <c r="V14" s="12"/>
      <c r="W14" s="12">
        <v>975.19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4"/>
    </row>
    <row r="15" spans="1:45" s="15" customFormat="1" ht="28.5" customHeight="1" x14ac:dyDescent="0.25">
      <c r="A15" s="16" t="s">
        <v>58</v>
      </c>
      <c r="B15" s="17">
        <v>41</v>
      </c>
      <c r="C15" s="18">
        <f t="shared" si="0"/>
        <v>196640.40000000002</v>
      </c>
      <c r="D15" s="19">
        <v>146281.20000000001</v>
      </c>
      <c r="E15" s="19"/>
      <c r="F15" s="19">
        <v>50359.199999999997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</row>
    <row r="16" spans="1:45" s="15" customFormat="1" ht="28.5" customHeight="1" x14ac:dyDescent="0.25">
      <c r="A16" s="24" t="s">
        <v>59</v>
      </c>
      <c r="B16" s="10">
        <v>31</v>
      </c>
      <c r="C16" s="11">
        <f t="shared" si="0"/>
        <v>11496.999999999998</v>
      </c>
      <c r="D16" s="12">
        <v>6317.53</v>
      </c>
      <c r="E16" s="12">
        <v>679.39</v>
      </c>
      <c r="F16" s="12">
        <v>1273.58</v>
      </c>
      <c r="G16" s="12"/>
      <c r="H16" s="12">
        <v>1867.72</v>
      </c>
      <c r="I16" s="12">
        <v>679.39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679.39</v>
      </c>
      <c r="AQ16" s="12"/>
      <c r="AR16" s="12"/>
      <c r="AS16" s="14"/>
    </row>
    <row r="17" spans="1:45" s="15" customFormat="1" ht="28.5" customHeight="1" x14ac:dyDescent="0.25">
      <c r="A17" s="16" t="s">
        <v>60</v>
      </c>
      <c r="B17" s="17">
        <v>31</v>
      </c>
      <c r="C17" s="18">
        <f t="shared" si="0"/>
        <v>3953.2599999999998</v>
      </c>
      <c r="D17" s="23">
        <v>710.95</v>
      </c>
      <c r="E17" s="19">
        <v>200.85</v>
      </c>
      <c r="F17" s="19">
        <v>1119.03</v>
      </c>
      <c r="G17" s="19"/>
      <c r="H17" s="19">
        <v>812.97</v>
      </c>
      <c r="I17" s="19">
        <v>404.89</v>
      </c>
      <c r="J17" s="19"/>
      <c r="K17" s="19"/>
      <c r="L17" s="19"/>
      <c r="M17" s="19">
        <v>302.87</v>
      </c>
      <c r="N17" s="19"/>
      <c r="O17" s="19">
        <v>200.85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>
        <v>200.85</v>
      </c>
      <c r="AP17" s="19"/>
      <c r="AQ17" s="19"/>
      <c r="AR17" s="19"/>
      <c r="AS17" s="20"/>
    </row>
    <row r="18" spans="1:45" s="15" customFormat="1" ht="28.5" customHeight="1" x14ac:dyDescent="0.25">
      <c r="A18" s="21" t="s">
        <v>61</v>
      </c>
      <c r="B18" s="10">
        <v>35</v>
      </c>
      <c r="C18" s="11">
        <f t="shared" si="0"/>
        <v>122652.00000000001</v>
      </c>
      <c r="D18" s="12">
        <f>12*4460.8</f>
        <v>53529.600000000006</v>
      </c>
      <c r="E18" s="12">
        <f>12*1890.9</f>
        <v>22690.800000000003</v>
      </c>
      <c r="F18" s="12">
        <f>12*489.15</f>
        <v>5869.7999999999993</v>
      </c>
      <c r="G18" s="12">
        <f>12*722.75</f>
        <v>8673</v>
      </c>
      <c r="H18" s="12">
        <f>12*489.15</f>
        <v>5869.7999999999993</v>
      </c>
      <c r="I18" s="12"/>
      <c r="J18" s="12"/>
      <c r="K18" s="12"/>
      <c r="L18" s="12">
        <f>12*722.75</f>
        <v>8673</v>
      </c>
      <c r="M18" s="12">
        <f>12*722.75</f>
        <v>8673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>
        <f>12*722.75</f>
        <v>8673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4"/>
    </row>
    <row r="19" spans="1:45" s="15" customFormat="1" ht="28.5" customHeight="1" x14ac:dyDescent="0.25">
      <c r="A19" s="16" t="s">
        <v>62</v>
      </c>
      <c r="B19" s="17">
        <v>30</v>
      </c>
      <c r="C19" s="18">
        <f t="shared" si="0"/>
        <v>28379.999999999996</v>
      </c>
      <c r="D19" s="19">
        <v>4919.3</v>
      </c>
      <c r="E19" s="19">
        <v>4162.3999999999996</v>
      </c>
      <c r="F19" s="19">
        <v>1892</v>
      </c>
      <c r="G19" s="19">
        <v>13243.9</v>
      </c>
      <c r="H19" s="19"/>
      <c r="I19" s="19"/>
      <c r="J19" s="19"/>
      <c r="K19" s="19"/>
      <c r="L19" s="19">
        <v>3121.8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>
        <v>1040.5999999999999</v>
      </c>
      <c r="AO19" s="19"/>
      <c r="AP19" s="19"/>
      <c r="AQ19" s="19"/>
      <c r="AR19" s="19"/>
      <c r="AS19" s="20"/>
    </row>
    <row r="20" spans="1:45" s="15" customFormat="1" ht="28.5" customHeight="1" x14ac:dyDescent="0.25">
      <c r="A20" s="21" t="s">
        <v>63</v>
      </c>
      <c r="B20" s="10">
        <v>61</v>
      </c>
      <c r="C20" s="11">
        <f t="shared" si="0"/>
        <v>190956.20999999996</v>
      </c>
      <c r="D20" s="12">
        <v>80276.31</v>
      </c>
      <c r="E20" s="12">
        <v>36538.71</v>
      </c>
      <c r="F20" s="12">
        <v>10810.71</v>
      </c>
      <c r="G20" s="12">
        <v>8237.91</v>
      </c>
      <c r="H20" s="12">
        <v>5665.11</v>
      </c>
      <c r="I20" s="12"/>
      <c r="J20" s="12">
        <v>13383.51</v>
      </c>
      <c r="K20" s="12"/>
      <c r="L20" s="12">
        <v>8237.91</v>
      </c>
      <c r="M20" s="12">
        <v>8237.91</v>
      </c>
      <c r="N20" s="12">
        <v>8237.91</v>
      </c>
      <c r="O20" s="12">
        <v>5665.11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v>5665.11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4"/>
    </row>
    <row r="21" spans="1:45" s="15" customFormat="1" ht="28.5" customHeight="1" x14ac:dyDescent="0.25">
      <c r="A21" s="16" t="s">
        <v>64</v>
      </c>
      <c r="B21" s="17">
        <v>32</v>
      </c>
      <c r="C21" s="18">
        <f t="shared" si="0"/>
        <v>107068.08</v>
      </c>
      <c r="D21" s="19">
        <v>44257.11</v>
      </c>
      <c r="E21" s="19">
        <v>21101.91</v>
      </c>
      <c r="F21" s="19">
        <v>5665.11</v>
      </c>
      <c r="G21" s="19">
        <v>5665.11</v>
      </c>
      <c r="H21" s="19"/>
      <c r="I21" s="19"/>
      <c r="J21" s="19">
        <v>5665.11</v>
      </c>
      <c r="K21" s="19"/>
      <c r="L21" s="19">
        <v>8237.91</v>
      </c>
      <c r="M21" s="19">
        <v>10810.71</v>
      </c>
      <c r="N21" s="19">
        <v>5665.11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</row>
    <row r="22" spans="1:45" s="15" customFormat="1" ht="28.5" customHeight="1" x14ac:dyDescent="0.25">
      <c r="A22" s="21" t="s">
        <v>65</v>
      </c>
      <c r="B22" s="10">
        <v>32</v>
      </c>
      <c r="C22" s="11">
        <f t="shared" si="0"/>
        <v>103975.76999999999</v>
      </c>
      <c r="D22" s="12">
        <v>39111.51</v>
      </c>
      <c r="E22" s="12">
        <v>8237.91</v>
      </c>
      <c r="F22" s="12">
        <v>5665.11</v>
      </c>
      <c r="G22" s="12"/>
      <c r="H22" s="12">
        <v>10810.71</v>
      </c>
      <c r="I22" s="12"/>
      <c r="J22" s="12"/>
      <c r="K22" s="12"/>
      <c r="L22" s="12"/>
      <c r="M22" s="12"/>
      <c r="N22" s="12"/>
      <c r="O22" s="12">
        <v>21101.91</v>
      </c>
      <c r="P22" s="12"/>
      <c r="Q22" s="12">
        <v>8237.91</v>
      </c>
      <c r="R22" s="12"/>
      <c r="S22" s="12"/>
      <c r="T22" s="12"/>
      <c r="U22" s="12"/>
      <c r="V22" s="12"/>
      <c r="W22" s="12"/>
      <c r="X22" s="12">
        <v>10810.71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4"/>
    </row>
    <row r="23" spans="1:45" s="27" customFormat="1" ht="28.5" customHeight="1" x14ac:dyDescent="0.25">
      <c r="A23" s="16" t="s">
        <v>66</v>
      </c>
      <c r="B23" s="17">
        <v>34</v>
      </c>
      <c r="C23" s="18">
        <f t="shared" si="0"/>
        <v>76911.67</v>
      </c>
      <c r="D23" s="23">
        <v>21942.45</v>
      </c>
      <c r="E23" s="25"/>
      <c r="F23" s="25">
        <v>11084.33</v>
      </c>
      <c r="G23" s="25"/>
      <c r="H23" s="25">
        <v>38229.620000000003</v>
      </c>
      <c r="I23" s="25">
        <v>5655.27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6"/>
    </row>
    <row r="24" spans="1:45" s="15" customFormat="1" ht="28.5" customHeight="1" x14ac:dyDescent="0.25">
      <c r="A24" s="21" t="s">
        <v>67</v>
      </c>
      <c r="B24" s="10">
        <v>30</v>
      </c>
      <c r="C24" s="28">
        <f t="shared" si="0"/>
        <v>16500</v>
      </c>
      <c r="D24" s="29">
        <v>8962.1</v>
      </c>
      <c r="E24" s="30">
        <v>2420</v>
      </c>
      <c r="F24" s="30">
        <v>497.9</v>
      </c>
      <c r="G24" s="30">
        <v>4620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1"/>
    </row>
    <row r="25" spans="1:45" s="15" customFormat="1" ht="28.5" customHeight="1" x14ac:dyDescent="0.25">
      <c r="A25" s="16" t="s">
        <v>68</v>
      </c>
      <c r="B25" s="17">
        <v>32</v>
      </c>
      <c r="C25" s="18">
        <f t="shared" si="0"/>
        <v>90607</v>
      </c>
      <c r="D25" s="19">
        <v>40521.46</v>
      </c>
      <c r="E25" s="19"/>
      <c r="F25" s="19">
        <v>11074.2</v>
      </c>
      <c r="G25" s="19">
        <v>6543.84</v>
      </c>
      <c r="H25" s="19"/>
      <c r="I25" s="19">
        <v>6543.84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6543.84</v>
      </c>
      <c r="V25" s="19"/>
      <c r="W25" s="19">
        <v>4278.66</v>
      </c>
      <c r="X25" s="19"/>
      <c r="Y25" s="19"/>
      <c r="Z25" s="19"/>
      <c r="AA25" s="19"/>
      <c r="AB25" s="19"/>
      <c r="AC25" s="19"/>
      <c r="AD25" s="19"/>
      <c r="AE25" s="19"/>
      <c r="AF25" s="19">
        <v>6543.84</v>
      </c>
      <c r="AG25" s="19">
        <v>4278.66</v>
      </c>
      <c r="AH25" s="19">
        <v>4278.66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0"/>
    </row>
    <row r="26" spans="1:45" s="15" customFormat="1" ht="28.5" customHeight="1" x14ac:dyDescent="0.25">
      <c r="A26" s="21" t="s">
        <v>69</v>
      </c>
      <c r="B26" s="10">
        <v>33</v>
      </c>
      <c r="C26" s="32">
        <f>SUM(D26:AS26)</f>
        <v>75333.63</v>
      </c>
      <c r="D26" s="33">
        <v>16493.5</v>
      </c>
      <c r="E26" s="33"/>
      <c r="F26" s="33">
        <v>7362.15</v>
      </c>
      <c r="G26" s="33"/>
      <c r="H26" s="33">
        <v>3709.61</v>
      </c>
      <c r="I26" s="33">
        <v>3709.61</v>
      </c>
      <c r="J26" s="33">
        <v>5535.88</v>
      </c>
      <c r="K26" s="33"/>
      <c r="L26" s="33"/>
      <c r="M26" s="33"/>
      <c r="N26" s="33"/>
      <c r="O26" s="33"/>
      <c r="P26" s="33">
        <v>16493.5</v>
      </c>
      <c r="Q26" s="33">
        <v>7362.15</v>
      </c>
      <c r="R26" s="33"/>
      <c r="S26" s="33"/>
      <c r="T26" s="33"/>
      <c r="U26" s="33"/>
      <c r="V26" s="33">
        <v>2095.31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>
        <v>2095.3200000000002</v>
      </c>
      <c r="AS26" s="33">
        <v>10476.6</v>
      </c>
    </row>
    <row r="27" spans="1:45" s="15" customFormat="1" ht="28.5" customHeight="1" x14ac:dyDescent="0.25">
      <c r="A27" s="34" t="s">
        <v>70</v>
      </c>
      <c r="B27" s="17">
        <v>31</v>
      </c>
      <c r="C27" s="18">
        <f>SUM(D27:AQ27)</f>
        <v>27500.000000000004</v>
      </c>
      <c r="D27" s="23">
        <v>11430.9</v>
      </c>
      <c r="E27" s="19">
        <v>5043.78</v>
      </c>
      <c r="F27" s="19"/>
      <c r="G27" s="19">
        <v>2914.75</v>
      </c>
      <c r="H27" s="19"/>
      <c r="I27" s="19">
        <v>2914.75</v>
      </c>
      <c r="J27" s="19"/>
      <c r="K27" s="19"/>
      <c r="L27" s="19"/>
      <c r="M27" s="19">
        <v>1495.38</v>
      </c>
      <c r="N27" s="19">
        <v>2205.06</v>
      </c>
      <c r="O27" s="19"/>
      <c r="P27" s="19"/>
      <c r="Q27" s="19"/>
      <c r="R27" s="19"/>
      <c r="S27" s="19"/>
      <c r="T27" s="19"/>
      <c r="U27" s="19"/>
      <c r="V27" s="19"/>
      <c r="W27" s="19">
        <v>1495.38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20"/>
    </row>
    <row r="28" spans="1:45" s="8" customFormat="1" ht="34.5" customHeight="1" x14ac:dyDescent="0.25">
      <c r="A28" s="35" t="s">
        <v>71</v>
      </c>
      <c r="B28" s="35">
        <f>SUM(B2:B27)</f>
        <v>933</v>
      </c>
      <c r="C28" s="36">
        <f>SUM(C2:C27)</f>
        <v>6490209.5899999971</v>
      </c>
      <c r="D28" s="36">
        <f t="shared" ref="D28:AS28" si="2">SUM(D2:D27)</f>
        <v>2516151.38</v>
      </c>
      <c r="E28" s="36">
        <f t="shared" si="2"/>
        <v>690218.32000000007</v>
      </c>
      <c r="F28" s="36">
        <f t="shared" si="2"/>
        <v>372133.7900000001</v>
      </c>
      <c r="G28" s="36">
        <f>SUM(G2:G27)</f>
        <v>273600.45000000013</v>
      </c>
      <c r="H28" s="36">
        <f t="shared" si="2"/>
        <v>275097.82999999996</v>
      </c>
      <c r="I28" s="36">
        <f t="shared" si="2"/>
        <v>326521.84000000003</v>
      </c>
      <c r="J28" s="36">
        <f t="shared" si="2"/>
        <v>169710.57</v>
      </c>
      <c r="K28" s="36">
        <f t="shared" si="2"/>
        <v>190287.83000000002</v>
      </c>
      <c r="L28" s="36">
        <f t="shared" si="2"/>
        <v>407272.50999999989</v>
      </c>
      <c r="M28" s="36">
        <f t="shared" si="2"/>
        <v>215962.55</v>
      </c>
      <c r="N28" s="36">
        <f t="shared" si="2"/>
        <v>244865.25999999998</v>
      </c>
      <c r="O28" s="36">
        <f t="shared" si="2"/>
        <v>56618.099999999991</v>
      </c>
      <c r="P28" s="36">
        <f t="shared" si="2"/>
        <v>80807.259999999995</v>
      </c>
      <c r="Q28" s="36">
        <f t="shared" si="2"/>
        <v>69053.75</v>
      </c>
      <c r="R28" s="36">
        <f t="shared" si="2"/>
        <v>2500</v>
      </c>
      <c r="S28" s="36">
        <f t="shared" si="2"/>
        <v>223770.67</v>
      </c>
      <c r="T28" s="36">
        <f t="shared" si="2"/>
        <v>19275.599999999999</v>
      </c>
      <c r="U28" s="36">
        <f t="shared" si="2"/>
        <v>154043.43</v>
      </c>
      <c r="V28" s="36">
        <f t="shared" si="2"/>
        <v>3761.98</v>
      </c>
      <c r="W28" s="36">
        <f t="shared" si="2"/>
        <v>8081.14</v>
      </c>
      <c r="X28" s="36">
        <f t="shared" si="2"/>
        <v>10810.71</v>
      </c>
      <c r="Y28" s="36">
        <f t="shared" si="2"/>
        <v>11880</v>
      </c>
      <c r="Z28" s="36">
        <f t="shared" si="2"/>
        <v>780.35</v>
      </c>
      <c r="AA28" s="36">
        <f t="shared" si="2"/>
        <v>26662.63</v>
      </c>
      <c r="AB28" s="36">
        <f t="shared" si="2"/>
        <v>8673</v>
      </c>
      <c r="AC28" s="36">
        <f t="shared" si="2"/>
        <v>421.04999999999995</v>
      </c>
      <c r="AD28" s="36">
        <f t="shared" si="2"/>
        <v>8442.7200000000012</v>
      </c>
      <c r="AE28" s="36">
        <f t="shared" si="2"/>
        <v>9176.9399999999987</v>
      </c>
      <c r="AF28" s="36">
        <f t="shared" si="2"/>
        <v>6543.84</v>
      </c>
      <c r="AG28" s="36">
        <f t="shared" si="2"/>
        <v>4278.66</v>
      </c>
      <c r="AH28" s="36">
        <f t="shared" si="2"/>
        <v>4278.66</v>
      </c>
      <c r="AI28" s="36">
        <f t="shared" si="2"/>
        <v>5856</v>
      </c>
      <c r="AJ28" s="36">
        <f t="shared" si="2"/>
        <v>5856</v>
      </c>
      <c r="AK28" s="36">
        <f t="shared" si="2"/>
        <v>13901.03</v>
      </c>
      <c r="AL28" s="36">
        <f t="shared" si="2"/>
        <v>4708.08</v>
      </c>
      <c r="AM28" s="36">
        <f>SUM(AM2:AM27)</f>
        <v>50637</v>
      </c>
      <c r="AN28" s="36">
        <f t="shared" si="2"/>
        <v>1040.5999999999999</v>
      </c>
      <c r="AO28" s="36">
        <f t="shared" si="2"/>
        <v>200.85</v>
      </c>
      <c r="AP28" s="36">
        <f t="shared" si="2"/>
        <v>679.39</v>
      </c>
      <c r="AQ28" s="36">
        <f t="shared" si="2"/>
        <v>3075.9</v>
      </c>
      <c r="AR28" s="36">
        <f t="shared" si="2"/>
        <v>2095.3200000000002</v>
      </c>
      <c r="AS28" s="36">
        <f t="shared" si="2"/>
        <v>10476.6</v>
      </c>
    </row>
    <row r="30" spans="1:45" ht="27.75" customHeight="1" x14ac:dyDescent="0.25">
      <c r="B30" s="47" t="s">
        <v>72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9"/>
    </row>
    <row r="31" spans="1:45" x14ac:dyDescent="0.25">
      <c r="A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9" spans="1:22" x14ac:dyDescent="0.25">
      <c r="A39" s="43"/>
      <c r="B39" s="44"/>
      <c r="C39" s="45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6"/>
      <c r="Q39" s="56"/>
      <c r="R39" s="56"/>
      <c r="S39" s="55"/>
      <c r="T39" s="55"/>
      <c r="U39" s="55"/>
      <c r="V39" s="56"/>
    </row>
    <row r="40" spans="1:22" x14ac:dyDescent="0.2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6"/>
      <c r="Q40" s="56"/>
      <c r="R40" s="56"/>
      <c r="S40" s="55"/>
      <c r="T40" s="55"/>
      <c r="U40" s="55"/>
      <c r="V40" s="56"/>
    </row>
    <row r="41" spans="1:22" x14ac:dyDescent="0.25">
      <c r="A41" s="48"/>
      <c r="D41" s="57"/>
      <c r="E41" s="57"/>
      <c r="F41" s="57"/>
      <c r="G41" s="57"/>
      <c r="H41" s="57"/>
      <c r="I41" s="57"/>
      <c r="J41" s="57"/>
      <c r="K41" s="57"/>
      <c r="L41" s="55"/>
      <c r="M41" s="58"/>
      <c r="N41" s="58"/>
      <c r="O41" s="58"/>
      <c r="P41" s="58"/>
      <c r="Q41" s="58"/>
      <c r="R41" s="58"/>
      <c r="S41" s="58"/>
      <c r="T41" s="55"/>
      <c r="U41" s="55"/>
      <c r="V41" s="56"/>
    </row>
    <row r="42" spans="1:22" x14ac:dyDescent="0.25">
      <c r="A42" s="49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56"/>
      <c r="Q42" s="56"/>
      <c r="R42" s="56"/>
      <c r="S42" s="55"/>
      <c r="T42" s="55"/>
      <c r="U42" s="55"/>
      <c r="V42" s="56"/>
    </row>
    <row r="43" spans="1:22" x14ac:dyDescent="0.25">
      <c r="A43" s="48"/>
    </row>
    <row r="44" spans="1:22" x14ac:dyDescent="0.25">
      <c r="A44" s="49"/>
    </row>
    <row r="45" spans="1:22" x14ac:dyDescent="0.25">
      <c r="A45" s="50"/>
    </row>
    <row r="46" spans="1:22" x14ac:dyDescent="0.25">
      <c r="A46" s="49"/>
    </row>
    <row r="47" spans="1:22" x14ac:dyDescent="0.25">
      <c r="A47" s="50"/>
    </row>
    <row r="48" spans="1:22" x14ac:dyDescent="0.25">
      <c r="A48" s="49"/>
      <c r="L48" s="42"/>
    </row>
    <row r="49" spans="1:3" x14ac:dyDescent="0.25">
      <c r="A49" s="51"/>
    </row>
    <row r="50" spans="1:3" x14ac:dyDescent="0.25">
      <c r="A50" s="48"/>
    </row>
    <row r="51" spans="1:3" x14ac:dyDescent="0.25">
      <c r="A51" s="48"/>
    </row>
    <row r="52" spans="1:3" x14ac:dyDescent="0.25">
      <c r="A52" s="48"/>
    </row>
    <row r="53" spans="1:3" x14ac:dyDescent="0.25">
      <c r="A53" s="49"/>
    </row>
    <row r="54" spans="1:3" x14ac:dyDescent="0.25">
      <c r="A54" s="52"/>
    </row>
    <row r="55" spans="1:3" x14ac:dyDescent="0.25">
      <c r="A55" s="49"/>
    </row>
    <row r="56" spans="1:3" x14ac:dyDescent="0.25">
      <c r="A56" s="53"/>
      <c r="C56" s="46"/>
    </row>
    <row r="57" spans="1:3" x14ac:dyDescent="0.25">
      <c r="A57" s="49"/>
    </row>
    <row r="58" spans="1:3" x14ac:dyDescent="0.25">
      <c r="A58" s="51"/>
    </row>
    <row r="59" spans="1:3" x14ac:dyDescent="0.25">
      <c r="A59" s="49"/>
    </row>
    <row r="60" spans="1:3" x14ac:dyDescent="0.25">
      <c r="A60" s="48"/>
    </row>
    <row r="61" spans="1:3" x14ac:dyDescent="0.25">
      <c r="A61" s="49"/>
    </row>
  </sheetData>
  <mergeCells count="2">
    <mergeCell ref="B30:L30"/>
    <mergeCell ref="D41:K41"/>
  </mergeCells>
  <pageMargins left="0.48622047200000001" right="0.48622047200000001" top="0.99803149599999996" bottom="0.99803149599999996" header="0.56496062999999996" footer="0.56496062999999996"/>
  <pageSetup scale="52" orientation="landscape" r:id="rId1"/>
  <headerFooter>
    <oddHeader>&amp;C&amp;"-,Bold"&amp;18OPREDJELJENA BUDŽETSKA SREDSTVA ZA FINANSIRANJE REDOVNOG RADA POLITIČKIH SUBJEKATA ZA 2019. GODINU</oddHeader>
  </headerFooter>
  <colBreaks count="1" manualBreakCount="1">
    <brk id="21" max="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2019-sajt</vt:lpstr>
      <vt:lpstr>'2019-sajt'!Print_Area</vt:lpstr>
      <vt:lpstr>'2019-sajt'!Print_Titles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Srdjan Damjanovic</cp:lastModifiedBy>
  <dcterms:created xsi:type="dcterms:W3CDTF">2019-02-14T07:56:29Z</dcterms:created>
  <dcterms:modified xsi:type="dcterms:W3CDTF">2019-02-18T12:22:29Z</dcterms:modified>
</cp:coreProperties>
</file>